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914F3572-A75D-4CC9-B07E-BDBF4ACF8657}" xr6:coauthVersionLast="47" xr6:coauthVersionMax="47" xr10:uidLastSave="{00000000-0000-0000-0000-000000000000}"/>
  <bookViews>
    <workbookView xWindow="3840" yWindow="876" windowWidth="22536" windowHeight="16404" xr2:uid="{045DC279-787E-4A92-AC73-5E846E1C6490}"/>
  </bookViews>
  <sheets>
    <sheet name="Wilke Lening" sheetId="1" r:id="rId1"/>
  </sheets>
  <definedNames>
    <definedName name="bj">'Wilke Lening'!$A$3</definedName>
    <definedName name="drempel">'Wilke Lening'!$B$5</definedName>
    <definedName name="ej">'Wilke Lening'!$F$19</definedName>
    <definedName name="i_jr">'Wilke Lening'!$B$3</definedName>
    <definedName name="ilin">'Wilke Lening'!$B$12</definedName>
    <definedName name="iror">'Wilke Lening'!$B$13</definedName>
    <definedName name="ror">'Wilke Lening'!$B$4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B13" i="1"/>
  <c r="B12" i="1"/>
  <c r="B14" i="1" l="1"/>
  <c r="F19" i="1" l="1"/>
  <c r="F18" i="1" s="1"/>
  <c r="F17" i="1" s="1"/>
  <c r="F16" i="1" s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F3" i="1"/>
  <c r="C4" i="1" l="1"/>
  <c r="G4" i="1" s="1"/>
  <c r="G1" i="1"/>
  <c r="C5" i="1" l="1"/>
  <c r="G5" i="1" s="1"/>
  <c r="C6" i="1" l="1"/>
  <c r="G6" i="1" s="1"/>
  <c r="C7" i="1" l="1"/>
  <c r="G7" i="1" s="1"/>
  <c r="C8" i="1" l="1"/>
  <c r="G8" i="1" l="1"/>
  <c r="C9" i="1" s="1"/>
  <c r="G9" i="1" s="1"/>
  <c r="C10" i="1" s="1"/>
  <c r="G10" i="1" l="1"/>
  <c r="C11" i="1" s="1"/>
  <c r="G11" i="1" s="1"/>
  <c r="C12" i="1" l="1"/>
  <c r="G12" i="1" s="1"/>
  <c r="C13" i="1" s="1"/>
  <c r="G13" i="1" s="1"/>
  <c r="C14" i="1" l="1"/>
  <c r="G14" i="1" s="1"/>
  <c r="C15" i="1" l="1"/>
  <c r="G15" i="1" l="1"/>
  <c r="C16" i="1" s="1"/>
  <c r="G16" i="1" l="1"/>
  <c r="C17" i="1"/>
  <c r="G17" i="1" s="1"/>
  <c r="C18" i="1" l="1"/>
  <c r="G18" i="1" s="1"/>
  <c r="B16" i="1" l="1"/>
  <c r="C19" i="1"/>
  <c r="B17" i="1" s="1"/>
  <c r="B15" i="1"/>
  <c r="B18" i="1" l="1"/>
</calcChain>
</file>

<file path=xl/sharedStrings.xml><?xml version="1.0" encoding="utf-8"?>
<sst xmlns="http://schemas.openxmlformats.org/spreadsheetml/2006/main" count="39" uniqueCount="38">
  <si>
    <t>1 jan</t>
  </si>
  <si>
    <t>datum</t>
  </si>
  <si>
    <t>rente</t>
  </si>
  <si>
    <t>- = geleend van bv</t>
  </si>
  <si>
    <t>+ = afgelost aan bv</t>
  </si>
  <si>
    <t>Afgelost</t>
  </si>
  <si>
    <t>Schuld 31-12</t>
  </si>
  <si>
    <t>Instructies</t>
  </si>
  <si>
    <t>Schuld + rente:</t>
  </si>
  <si>
    <t>Vanaf D4 naar beneden het bedrag dat is terugbetaald door de lener. Als</t>
  </si>
  <si>
    <t xml:space="preserve">   de BV meer heeft uitgeleend dan is het bedrag negatief </t>
  </si>
  <si>
    <t>In B3 de afgesproken rente voor dit jaar invullen</t>
  </si>
  <si>
    <t>Beschrijving</t>
  </si>
  <si>
    <t>nieuwe opnames nogal kunnen fluctueren</t>
  </si>
  <si>
    <t>Een 'wilde lening' is een lening waarbij aflossingen, rentebedragen en</t>
  </si>
  <si>
    <t>Vordering</t>
  </si>
  <si>
    <t>€ In/Uit</t>
  </si>
  <si>
    <t>mmdd</t>
  </si>
  <si>
    <t>Voor speciale gevallen:</t>
  </si>
  <si>
    <t xml:space="preserve">drempel: </t>
  </si>
  <si>
    <t xml:space="preserve"> - als je "ja" invult in B4 dan wordt de rente meteen ook rentedragend</t>
  </si>
  <si>
    <t xml:space="preserve"> - er wordt pas rente berekend als de hoogte van de schuld hoger is dan B5</t>
  </si>
  <si>
    <t>In C3 het bedrag invullen dat op 1/1 was geleend van de BV (positief getal)</t>
  </si>
  <si>
    <t xml:space="preserve">   13 maart wordt 0313</t>
  </si>
  <si>
    <t xml:space="preserve">rente op rente: </t>
  </si>
  <si>
    <t>Alleen de witte cellen aanpassen!</t>
  </si>
  <si>
    <t>Voor regelmatige aflossingen gebruik Annuiteitenlening.xlsx.</t>
  </si>
  <si>
    <t>Boekjaar</t>
  </si>
  <si>
    <t>Rente dit jaar</t>
  </si>
  <si>
    <t>Rente/jaar:</t>
  </si>
  <si>
    <t>Cashflow</t>
  </si>
  <si>
    <t>Dit spreadsheet is alleen te gebruiken voor éen boekjaar</t>
  </si>
  <si>
    <r>
      <t xml:space="preserve">Voor elke transactie in kolom E de datum invullen in het formaat </t>
    </r>
    <r>
      <rPr>
        <b/>
        <sz val="10"/>
        <color theme="1"/>
        <rFont val="Arial"/>
        <family val="2"/>
      </rPr>
      <t>mmdd</t>
    </r>
    <r>
      <rPr>
        <sz val="10"/>
        <color theme="1"/>
        <rFont val="Arial"/>
        <family val="2"/>
      </rPr>
      <t xml:space="preserve"> dus</t>
    </r>
  </si>
  <si>
    <t>ja</t>
  </si>
  <si>
    <t xml:space="preserve">rente/dag (ror): </t>
  </si>
  <si>
    <t xml:space="preserve">rente/dag (lin): </t>
  </si>
  <si>
    <t>© Tinus van de Wouw, 2018-2023</t>
  </si>
  <si>
    <t xml:space="preserve">   (als de ovk het toestaat bijvoorbeeld als het saldo R/C hoger wordt dan 17500)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</si>
</sst>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mmdd"/>
    <numFmt numFmtId="165" formatCode="0.00000%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color rgb="FF3333FF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2" fontId="3" fillId="0" borderId="1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3" fillId="2" borderId="4" xfId="0" applyFont="1" applyFill="1" applyBorder="1"/>
    <xf numFmtId="0" fontId="0" fillId="2" borderId="0" xfId="0" applyFill="1" applyAlignment="1">
      <alignment horizontal="right"/>
    </xf>
    <xf numFmtId="0" fontId="2" fillId="2" borderId="0" xfId="0" applyFont="1" applyFill="1"/>
    <xf numFmtId="2" fontId="4" fillId="2" borderId="0" xfId="0" applyNumberFormat="1" applyFont="1" applyFill="1"/>
    <xf numFmtId="2" fontId="1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5" fillId="2" borderId="0" xfId="0" applyFont="1" applyFill="1"/>
    <xf numFmtId="0" fontId="2" fillId="3" borderId="0" xfId="1" applyFill="1" applyAlignment="1">
      <alignment horizontal="center"/>
    </xf>
    <xf numFmtId="2" fontId="6" fillId="0" borderId="3" xfId="0" applyNumberFormat="1" applyFont="1" applyBorder="1"/>
    <xf numFmtId="2" fontId="0" fillId="2" borderId="5" xfId="0" applyNumberForma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7" xfId="0" applyFill="1" applyBorder="1"/>
    <xf numFmtId="49" fontId="0" fillId="2" borderId="6" xfId="0" applyNumberForma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</cellXfs>
  <cellStyles count="2">
    <cellStyle name="Normal" xfId="0" builtinId="0"/>
    <cellStyle name="Normal 2" xfId="1" xr:uid="{7A91D3ED-61A4-4B9E-B26E-4A1074F38835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D201-8A29-4DD4-8D4F-9DE585EC8FC6}">
  <dimension ref="A1:I19"/>
  <sheetViews>
    <sheetView showZeros="0" tabSelected="1" workbookViewId="0">
      <selection activeCell="B3" sqref="B3"/>
    </sheetView>
  </sheetViews>
  <sheetFormatPr defaultColWidth="9.109375" defaultRowHeight="13.2" x14ac:dyDescent="0.25"/>
  <cols>
    <col min="1" max="1" width="17.6640625" style="2" bestFit="1" customWidth="1"/>
    <col min="2" max="2" width="10" style="2" customWidth="1"/>
    <col min="3" max="4" width="9.5546875" style="2" customWidth="1"/>
    <col min="5" max="5" width="6.109375" style="4" bestFit="1" customWidth="1"/>
    <col min="6" max="6" width="6.88671875" style="4" bestFit="1" customWidth="1"/>
    <col min="7" max="7" width="9.5546875" style="2" customWidth="1"/>
    <col min="8" max="8" width="1.44140625" style="2" customWidth="1"/>
    <col min="9" max="9" width="64.6640625" style="2" bestFit="1" customWidth="1"/>
    <col min="10" max="16384" width="9.109375" style="2"/>
  </cols>
  <sheetData>
    <row r="1" spans="1:9" x14ac:dyDescent="0.25">
      <c r="A1" s="16" t="s">
        <v>36</v>
      </c>
      <c r="C1" s="13" t="s">
        <v>15</v>
      </c>
      <c r="G1" s="2">
        <f>F4-F3</f>
        <v>365</v>
      </c>
      <c r="I1" s="17" t="s">
        <v>12</v>
      </c>
    </row>
    <row r="2" spans="1:9" x14ac:dyDescent="0.25">
      <c r="A2" s="2" t="s">
        <v>27</v>
      </c>
      <c r="B2" s="3" t="s">
        <v>29</v>
      </c>
      <c r="C2" s="3" t="s">
        <v>0</v>
      </c>
      <c r="D2" s="3" t="s">
        <v>16</v>
      </c>
      <c r="E2" s="3" t="s">
        <v>1</v>
      </c>
      <c r="F2" s="3" t="s">
        <v>1</v>
      </c>
      <c r="G2" s="4" t="s">
        <v>2</v>
      </c>
      <c r="H2" s="5"/>
      <c r="I2" s="2" t="s">
        <v>14</v>
      </c>
    </row>
    <row r="3" spans="1:9" x14ac:dyDescent="0.25">
      <c r="A3" s="18">
        <v>2023</v>
      </c>
      <c r="B3" s="19">
        <v>0.04</v>
      </c>
      <c r="C3" s="1">
        <v>10000</v>
      </c>
      <c r="D3" s="6"/>
      <c r="E3" s="11" t="s">
        <v>17</v>
      </c>
      <c r="F3" s="21">
        <f>DATE(bj-1,12,31)</f>
        <v>44926</v>
      </c>
      <c r="G3" s="5">
        <f t="shared" ref="G3:G18" si="0">C3*((1+iror)^(F4-F3)-1+(F4-F3)*ilin)*(C3&gt;$B$5)</f>
        <v>399.99999999979383</v>
      </c>
      <c r="H3" s="5"/>
      <c r="I3" s="2" t="s">
        <v>13</v>
      </c>
    </row>
    <row r="4" spans="1:9" x14ac:dyDescent="0.25">
      <c r="A4" s="15" t="s">
        <v>24</v>
      </c>
      <c r="B4" s="24" t="s">
        <v>33</v>
      </c>
      <c r="C4" s="5">
        <f t="shared" ref="C4:C10" si="1">C3-D4+G3*(ror="ja")</f>
        <v>10399.999999999794</v>
      </c>
      <c r="D4" s="14"/>
      <c r="E4" s="27"/>
      <c r="F4" s="22">
        <f t="shared" ref="F4:F18" si="2">IF(E4="",F5,DATE(bj,LEFT(E4,2),MID(E4,3,2)))</f>
        <v>45291</v>
      </c>
      <c r="G4" s="5">
        <f t="shared" si="0"/>
        <v>0</v>
      </c>
      <c r="H4" s="5"/>
      <c r="I4" s="2" t="s">
        <v>26</v>
      </c>
    </row>
    <row r="5" spans="1:9" x14ac:dyDescent="0.25">
      <c r="A5" s="15" t="s">
        <v>19</v>
      </c>
      <c r="B5" s="24"/>
      <c r="C5" s="5">
        <f t="shared" si="1"/>
        <v>10399.999999999794</v>
      </c>
      <c r="D5" s="14"/>
      <c r="E5" s="27"/>
      <c r="F5" s="22">
        <f t="shared" si="2"/>
        <v>45291</v>
      </c>
      <c r="G5" s="5">
        <f t="shared" si="0"/>
        <v>0</v>
      </c>
      <c r="H5" s="5"/>
      <c r="I5" s="2" t="s">
        <v>31</v>
      </c>
    </row>
    <row r="6" spans="1:9" x14ac:dyDescent="0.25">
      <c r="C6" s="5">
        <f t="shared" si="1"/>
        <v>10399.999999999794</v>
      </c>
      <c r="D6" s="14"/>
      <c r="E6" s="27"/>
      <c r="F6" s="22">
        <f t="shared" si="2"/>
        <v>45291</v>
      </c>
      <c r="G6" s="5">
        <f t="shared" si="0"/>
        <v>0</v>
      </c>
      <c r="H6" s="5"/>
    </row>
    <row r="7" spans="1:9" x14ac:dyDescent="0.25">
      <c r="C7" s="5">
        <f t="shared" si="1"/>
        <v>10399.999999999794</v>
      </c>
      <c r="D7" s="14"/>
      <c r="E7" s="27"/>
      <c r="F7" s="22">
        <f t="shared" si="2"/>
        <v>45291</v>
      </c>
      <c r="G7" s="5">
        <f t="shared" si="0"/>
        <v>0</v>
      </c>
      <c r="H7" s="5"/>
      <c r="I7" s="12" t="s">
        <v>7</v>
      </c>
    </row>
    <row r="8" spans="1:9" x14ac:dyDescent="0.25">
      <c r="C8" s="5">
        <f t="shared" si="1"/>
        <v>10399.999999999794</v>
      </c>
      <c r="D8" s="14"/>
      <c r="E8" s="27"/>
      <c r="F8" s="22">
        <f t="shared" si="2"/>
        <v>45291</v>
      </c>
      <c r="G8" s="5">
        <f t="shared" si="0"/>
        <v>0</v>
      </c>
      <c r="H8" s="5"/>
      <c r="I8" s="2" t="s">
        <v>25</v>
      </c>
    </row>
    <row r="9" spans="1:9" x14ac:dyDescent="0.25">
      <c r="B9" s="7" t="s">
        <v>3</v>
      </c>
      <c r="C9" s="5">
        <f t="shared" si="1"/>
        <v>10399.999999999794</v>
      </c>
      <c r="D9" s="14"/>
      <c r="E9" s="27"/>
      <c r="F9" s="22">
        <f t="shared" si="2"/>
        <v>45291</v>
      </c>
      <c r="G9" s="5">
        <f t="shared" si="0"/>
        <v>0</v>
      </c>
      <c r="H9" s="5"/>
      <c r="I9" s="2" t="s">
        <v>11</v>
      </c>
    </row>
    <row r="10" spans="1:9" x14ac:dyDescent="0.25">
      <c r="B10" s="7" t="s">
        <v>4</v>
      </c>
      <c r="C10" s="5">
        <f t="shared" si="1"/>
        <v>10399.999999999794</v>
      </c>
      <c r="D10" s="14"/>
      <c r="E10" s="27"/>
      <c r="F10" s="22">
        <f t="shared" si="2"/>
        <v>45291</v>
      </c>
      <c r="G10" s="5">
        <f t="shared" si="0"/>
        <v>0</v>
      </c>
      <c r="H10" s="5"/>
      <c r="I10" s="2" t="s">
        <v>22</v>
      </c>
    </row>
    <row r="11" spans="1:9" x14ac:dyDescent="0.25">
      <c r="C11" s="5">
        <f t="shared" ref="C11:C18" si="3">C10-D11+G10*(ror="ja")</f>
        <v>10399.999999999794</v>
      </c>
      <c r="D11" s="14"/>
      <c r="E11" s="27"/>
      <c r="F11" s="22">
        <f t="shared" si="2"/>
        <v>45291</v>
      </c>
      <c r="G11" s="5">
        <f t="shared" si="0"/>
        <v>0</v>
      </c>
      <c r="H11" s="5"/>
      <c r="I11" s="2" t="s">
        <v>9</v>
      </c>
    </row>
    <row r="12" spans="1:9" x14ac:dyDescent="0.25">
      <c r="A12" s="20" t="s">
        <v>35</v>
      </c>
      <c r="B12" s="23">
        <f>(i_jr/365)*(ror&lt;&gt;"ja")</f>
        <v>0</v>
      </c>
      <c r="C12" s="5">
        <f t="shared" si="3"/>
        <v>10399.999999999794</v>
      </c>
      <c r="D12" s="14"/>
      <c r="E12" s="27"/>
      <c r="F12" s="22">
        <f t="shared" si="2"/>
        <v>45291</v>
      </c>
      <c r="G12" s="5">
        <f t="shared" si="0"/>
        <v>0</v>
      </c>
      <c r="H12" s="5"/>
      <c r="I12" s="2" t="s">
        <v>10</v>
      </c>
    </row>
    <row r="13" spans="1:9" x14ac:dyDescent="0.25">
      <c r="A13" s="20" t="s">
        <v>34</v>
      </c>
      <c r="B13" s="23">
        <f>(ror="ja")*((1+i_jr)^(1/365)-1)</f>
        <v>1.0745978202786333E-4</v>
      </c>
      <c r="C13" s="5">
        <f t="shared" si="3"/>
        <v>10399.999999999794</v>
      </c>
      <c r="D13" s="14"/>
      <c r="E13" s="27"/>
      <c r="F13" s="22">
        <f t="shared" si="2"/>
        <v>45291</v>
      </c>
      <c r="G13" s="5">
        <f t="shared" si="0"/>
        <v>0</v>
      </c>
      <c r="H13" s="5"/>
      <c r="I13" s="2" t="s">
        <v>32</v>
      </c>
    </row>
    <row r="14" spans="1:9" x14ac:dyDescent="0.25">
      <c r="A14" s="2" t="s">
        <v>30</v>
      </c>
      <c r="B14" s="9">
        <f>SUM(D4:D18)+0.00001</f>
        <v>1.0000000000000001E-5</v>
      </c>
      <c r="C14" s="5">
        <f t="shared" si="3"/>
        <v>10399.999999999794</v>
      </c>
      <c r="D14" s="14"/>
      <c r="E14" s="27"/>
      <c r="F14" s="22">
        <f t="shared" si="2"/>
        <v>45291</v>
      </c>
      <c r="G14" s="5">
        <f t="shared" si="0"/>
        <v>0</v>
      </c>
      <c r="H14" s="5"/>
      <c r="I14" s="2" t="s">
        <v>23</v>
      </c>
    </row>
    <row r="15" spans="1:9" x14ac:dyDescent="0.25">
      <c r="A15" s="8" t="s">
        <v>28</v>
      </c>
      <c r="B15" s="9">
        <f>SUM(G3:G18)</f>
        <v>399.99999999979383</v>
      </c>
      <c r="C15" s="5">
        <f t="shared" si="3"/>
        <v>10399.999999999794</v>
      </c>
      <c r="D15" s="14"/>
      <c r="E15" s="27"/>
      <c r="F15" s="22">
        <f t="shared" si="2"/>
        <v>45291</v>
      </c>
      <c r="G15" s="5">
        <f t="shared" si="0"/>
        <v>0</v>
      </c>
      <c r="H15" s="5"/>
    </row>
    <row r="16" spans="1:9" x14ac:dyDescent="0.25">
      <c r="A16" s="8" t="s">
        <v>5</v>
      </c>
      <c r="B16" s="9">
        <f>C3-C18+0.00001</f>
        <v>-399.99998999979448</v>
      </c>
      <c r="C16" s="5">
        <f t="shared" si="3"/>
        <v>10399.999999999794</v>
      </c>
      <c r="D16" s="14"/>
      <c r="E16" s="27"/>
      <c r="F16" s="22">
        <f t="shared" si="2"/>
        <v>45291</v>
      </c>
      <c r="G16" s="5">
        <f t="shared" si="0"/>
        <v>0</v>
      </c>
      <c r="H16" s="5"/>
      <c r="I16" s="12" t="s">
        <v>18</v>
      </c>
    </row>
    <row r="17" spans="1:9" x14ac:dyDescent="0.25">
      <c r="A17" s="2" t="s">
        <v>6</v>
      </c>
      <c r="B17" s="10">
        <f>C19</f>
        <v>10400.000009999794</v>
      </c>
      <c r="C17" s="5">
        <f t="shared" si="3"/>
        <v>10399.999999999794</v>
      </c>
      <c r="D17" s="14"/>
      <c r="E17" s="27"/>
      <c r="F17" s="22">
        <f t="shared" si="2"/>
        <v>45291</v>
      </c>
      <c r="G17" s="5">
        <f t="shared" si="0"/>
        <v>0</v>
      </c>
      <c r="H17" s="5"/>
      <c r="I17" s="2" t="s">
        <v>20</v>
      </c>
    </row>
    <row r="18" spans="1:9" x14ac:dyDescent="0.25">
      <c r="A18" s="2" t="s">
        <v>8</v>
      </c>
      <c r="B18" s="10" t="str">
        <f>IF(ror="ja","       (nvt)",B17+B15)</f>
        <v xml:space="preserve">       (nvt)</v>
      </c>
      <c r="C18" s="5">
        <f t="shared" si="3"/>
        <v>10399.999999999794</v>
      </c>
      <c r="D18" s="14"/>
      <c r="E18" s="27"/>
      <c r="F18" s="22">
        <f t="shared" si="2"/>
        <v>45291</v>
      </c>
      <c r="G18" s="5">
        <f t="shared" si="0"/>
        <v>0</v>
      </c>
      <c r="H18" s="5"/>
      <c r="I18" s="2" t="s">
        <v>21</v>
      </c>
    </row>
    <row r="19" spans="1:9" x14ac:dyDescent="0.25">
      <c r="C19" s="5">
        <f>C18-D19+G18*(ror="ja")+0.00001</f>
        <v>10400.000009999794</v>
      </c>
      <c r="D19" s="25"/>
      <c r="E19" s="26"/>
      <c r="F19" s="21">
        <f>DATE(bj,12,31)</f>
        <v>45291</v>
      </c>
      <c r="G19" s="5"/>
      <c r="I19" s="2" t="s">
        <v>37</v>
      </c>
    </row>
  </sheetData>
  <conditionalFormatting sqref="E4:E18">
    <cfRule type="expression" dxfId="0" priority="1">
      <formula>LEN(E4)&lt;&gt;4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Wilke Lening</vt:lpstr>
      <vt:lpstr>bj</vt:lpstr>
      <vt:lpstr>drempel</vt:lpstr>
      <vt:lpstr>ej</vt:lpstr>
      <vt:lpstr>i_jr</vt:lpstr>
      <vt:lpstr>ilin</vt:lpstr>
      <vt:lpstr>iror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Tinus van de Wouw</dc:creator>
  <cp:lastModifiedBy>Tinus van de Wouw</cp:lastModifiedBy>
  <cp:lastPrinted>2018-01-13T22:07:27Z</cp:lastPrinted>
  <dcterms:created xsi:type="dcterms:W3CDTF">2018-01-13T21:53:10Z</dcterms:created>
  <dcterms:modified xsi:type="dcterms:W3CDTF">2023-09-30T11:01:08Z</dcterms:modified>
</cp:coreProperties>
</file>